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cek\EXCEL\Authorised Codes\"/>
    </mc:Choice>
  </mc:AlternateContent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26" i="1" l="1"/>
  <c r="J25" i="1"/>
  <c r="J24" i="1"/>
  <c r="J23" i="1"/>
  <c r="J22" i="1"/>
  <c r="J21" i="1"/>
  <c r="J20" i="1"/>
  <c r="J19" i="1"/>
  <c r="J18" i="1"/>
  <c r="J17" i="1"/>
  <c r="J16" i="1"/>
  <c r="J15" i="1"/>
  <c r="J14" i="1"/>
  <c r="J37" i="1"/>
  <c r="L37" i="1" s="1"/>
  <c r="I37" i="1"/>
  <c r="K37" i="1" l="1"/>
  <c r="M37" i="1"/>
  <c r="N37" i="1" l="1"/>
  <c r="O37" i="1" s="1"/>
  <c r="T37" i="1" l="1"/>
  <c r="V37" i="1" s="1"/>
  <c r="Q37" i="1"/>
  <c r="R37" i="1" s="1"/>
  <c r="X37" i="1"/>
  <c r="Z37" i="1" s="1"/>
  <c r="AA37" i="1" l="1"/>
  <c r="S37" i="1"/>
  <c r="Y37" i="1" s="1"/>
  <c r="W37" i="1"/>
  <c r="U37" i="1" l="1"/>
  <c r="P37" i="1" s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N26" i="1" l="1"/>
  <c r="K14" i="1"/>
  <c r="N25" i="1"/>
  <c r="N24" i="1"/>
  <c r="N23" i="1"/>
  <c r="N22" i="1"/>
  <c r="O22" i="1"/>
  <c r="Q22" i="1" l="1"/>
  <c r="R22" i="1" s="1"/>
  <c r="X22" i="1"/>
  <c r="AA22" i="1" s="1"/>
  <c r="T22" i="1"/>
  <c r="W22" i="1" s="1"/>
  <c r="O26" i="1"/>
  <c r="O25" i="1"/>
  <c r="I22" i="1"/>
  <c r="N21" i="1"/>
  <c r="O21" i="1" s="1"/>
  <c r="N19" i="1"/>
  <c r="O19" i="1" s="1"/>
  <c r="N20" i="1"/>
  <c r="O20" i="1" s="1"/>
  <c r="N18" i="1"/>
  <c r="O18" i="1" s="1"/>
  <c r="N17" i="1"/>
  <c r="N16" i="1"/>
  <c r="O16" i="1"/>
  <c r="N15" i="1"/>
  <c r="O15" i="1" s="1"/>
  <c r="O24" i="1"/>
  <c r="O17" i="1"/>
  <c r="O23" i="1"/>
  <c r="N14" i="1"/>
  <c r="Z22" i="1" l="1"/>
  <c r="I17" i="1"/>
  <c r="X17" i="1"/>
  <c r="AA17" i="1" s="1"/>
  <c r="T17" i="1"/>
  <c r="W17" i="1" s="1"/>
  <c r="I15" i="1"/>
  <c r="X15" i="1"/>
  <c r="AA15" i="1" s="1"/>
  <c r="T15" i="1"/>
  <c r="W15" i="1" s="1"/>
  <c r="I18" i="1"/>
  <c r="X18" i="1"/>
  <c r="AA18" i="1" s="1"/>
  <c r="T18" i="1"/>
  <c r="W18" i="1" s="1"/>
  <c r="V22" i="1"/>
  <c r="I19" i="1"/>
  <c r="X19" i="1"/>
  <c r="AA19" i="1" s="1"/>
  <c r="T19" i="1"/>
  <c r="W19" i="1" s="1"/>
  <c r="I21" i="1"/>
  <c r="X21" i="1"/>
  <c r="AA21" i="1" s="1"/>
  <c r="T21" i="1"/>
  <c r="W21" i="1" s="1"/>
  <c r="X26" i="1"/>
  <c r="Z26" i="1" s="1"/>
  <c r="I16" i="1"/>
  <c r="X16" i="1"/>
  <c r="Z16" i="1" s="1"/>
  <c r="T16" i="1"/>
  <c r="V16" i="1" s="1"/>
  <c r="I20" i="1"/>
  <c r="X20" i="1"/>
  <c r="AA20" i="1" s="1"/>
  <c r="T20" i="1"/>
  <c r="W20" i="1" s="1"/>
  <c r="X25" i="1"/>
  <c r="Z25" i="1" s="1"/>
  <c r="T25" i="1"/>
  <c r="W25" i="1"/>
  <c r="X24" i="1"/>
  <c r="Z24" i="1" s="1"/>
  <c r="T24" i="1"/>
  <c r="W24" i="1" s="1"/>
  <c r="X23" i="1"/>
  <c r="Z23" i="1" s="1"/>
  <c r="T23" i="1"/>
  <c r="W23" i="1" s="1"/>
  <c r="S22" i="1"/>
  <c r="Y22" i="1" s="1"/>
  <c r="T26" i="1"/>
  <c r="W26" i="1" s="1"/>
  <c r="Q26" i="1"/>
  <c r="I26" i="1"/>
  <c r="Q25" i="1"/>
  <c r="R25" i="1" s="1"/>
  <c r="I25" i="1"/>
  <c r="V25" i="1"/>
  <c r="Q24" i="1"/>
  <c r="R24" i="1" s="1"/>
  <c r="I24" i="1"/>
  <c r="Q23" i="1"/>
  <c r="R23" i="1" s="1"/>
  <c r="I23" i="1"/>
  <c r="Q21" i="1"/>
  <c r="R21" i="1" s="1"/>
  <c r="Q19" i="1"/>
  <c r="R19" i="1" s="1"/>
  <c r="Q17" i="1"/>
  <c r="R17" i="1" s="1"/>
  <c r="V17" i="1"/>
  <c r="Q16" i="1"/>
  <c r="R16" i="1" s="1"/>
  <c r="Q15" i="1"/>
  <c r="R15" i="1" s="1"/>
  <c r="V15" i="1"/>
  <c r="Q20" i="1"/>
  <c r="R20" i="1" s="1"/>
  <c r="Q18" i="1"/>
  <c r="R18" i="1" s="1"/>
  <c r="V18" i="1"/>
  <c r="O14" i="1"/>
  <c r="S25" i="1" l="1"/>
  <c r="S16" i="1"/>
  <c r="Z18" i="1"/>
  <c r="Z15" i="1"/>
  <c r="Z17" i="1"/>
  <c r="Y16" i="1"/>
  <c r="U16" i="1"/>
  <c r="P16" i="1" s="1"/>
  <c r="I14" i="1"/>
  <c r="X14" i="1"/>
  <c r="AA14" i="1" s="1"/>
  <c r="T14" i="1"/>
  <c r="W14" i="1" s="1"/>
  <c r="S18" i="1"/>
  <c r="S17" i="1"/>
  <c r="V21" i="1"/>
  <c r="Z20" i="1"/>
  <c r="S20" i="1" s="1"/>
  <c r="W16" i="1"/>
  <c r="AA16" i="1"/>
  <c r="AA26" i="1"/>
  <c r="Z21" i="1"/>
  <c r="S21" i="1" s="1"/>
  <c r="AA24" i="1"/>
  <c r="Z19" i="1"/>
  <c r="S19" i="1" s="1"/>
  <c r="AA25" i="1"/>
  <c r="V20" i="1"/>
  <c r="V19" i="1"/>
  <c r="V23" i="1"/>
  <c r="V24" i="1"/>
  <c r="S24" i="1"/>
  <c r="Y24" i="1" s="1"/>
  <c r="AA23" i="1"/>
  <c r="U25" i="1"/>
  <c r="P25" i="1" s="1"/>
  <c r="Y25" i="1"/>
  <c r="U24" i="1"/>
  <c r="P24" i="1" s="1"/>
  <c r="S23" i="1"/>
  <c r="U22" i="1"/>
  <c r="P22" i="1" s="1"/>
  <c r="V26" i="1"/>
  <c r="R26" i="1"/>
  <c r="S26" i="1"/>
  <c r="Q14" i="1"/>
  <c r="R14" i="1" s="1"/>
  <c r="V14" i="1"/>
  <c r="Z14" i="1" l="1"/>
  <c r="U21" i="1"/>
  <c r="P21" i="1" s="1"/>
  <c r="Y21" i="1"/>
  <c r="U17" i="1"/>
  <c r="P17" i="1" s="1"/>
  <c r="Y17" i="1"/>
  <c r="S14" i="1"/>
  <c r="S15" i="1"/>
  <c r="Y19" i="1"/>
  <c r="U19" i="1"/>
  <c r="P19" i="1" s="1"/>
  <c r="U18" i="1"/>
  <c r="P18" i="1" s="1"/>
  <c r="Y18" i="1"/>
  <c r="Y20" i="1"/>
  <c r="U20" i="1"/>
  <c r="P20" i="1" s="1"/>
  <c r="U23" i="1"/>
  <c r="P23" i="1" s="1"/>
  <c r="Y23" i="1"/>
  <c r="U26" i="1"/>
  <c r="P26" i="1" s="1"/>
  <c r="Y26" i="1"/>
  <c r="U15" i="1" l="1"/>
  <c r="P15" i="1" s="1"/>
  <c r="Y15" i="1"/>
  <c r="Y14" i="1"/>
  <c r="U14" i="1"/>
  <c r="P14" i="1" s="1"/>
</calcChain>
</file>

<file path=xl/sharedStrings.xml><?xml version="1.0" encoding="utf-8"?>
<sst xmlns="http://schemas.openxmlformats.org/spreadsheetml/2006/main" count="51" uniqueCount="23">
  <si>
    <t>L t</t>
  </si>
  <si>
    <t>sig O2,L</t>
  </si>
  <si>
    <t>lambda</t>
  </si>
  <si>
    <t>z</t>
  </si>
  <si>
    <t>eta sc=m a/m tr</t>
  </si>
  <si>
    <t>eta tr=m a/m i</t>
  </si>
  <si>
    <t>E=m EGR/m a</t>
  </si>
  <si>
    <t>a</t>
  </si>
  <si>
    <t>b</t>
  </si>
  <si>
    <t>c</t>
  </si>
  <si>
    <t>D</t>
  </si>
  <si>
    <t>m fI/m tr</t>
  </si>
  <si>
    <t>m tr/m fI</t>
  </si>
  <si>
    <t>lam Inj</t>
  </si>
  <si>
    <t>lambda&gt;=1</t>
  </si>
  <si>
    <t>sig O2b</t>
  </si>
  <si>
    <t>sig O2e</t>
  </si>
  <si>
    <t>sig O2a</t>
  </si>
  <si>
    <t>sig f a</t>
  </si>
  <si>
    <t>sig f e</t>
  </si>
  <si>
    <t>sig f b</t>
  </si>
  <si>
    <t>m f/m f I</t>
  </si>
  <si>
    <t>1-E(1-et tr)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</si>
</sst>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2" fontId="0" fillId="0" borderId="0" xfId="0" applyNumberFormat="1"/>
  </cellXfs>
  <cellStyles count="1">
    <cellStyle name="Normal" xfId="0" builtinId="0"/>
  </cellStyles>
  <dxfs count="2">
    <dxf>
      <font>
        <b/>
        <i/>
        <strike val="0"/>
        <color theme="0"/>
      </font>
      <fill>
        <patternFill>
          <bgColor rgb="FFFF0000"/>
        </patternFill>
      </fill>
    </dxf>
    <dxf>
      <font>
        <b/>
        <i/>
        <strike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wmf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4" Type="http://schemas.openxmlformats.org/officeDocument/2006/relationships/image" Target="../media/image20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e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e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1" Type="http://schemas.openxmlformats.org/officeDocument/2006/relationships/image" Target="../media/image1.wmf"/><Relationship Id="rId6" Type="http://schemas.openxmlformats.org/officeDocument/2006/relationships/image" Target="../media/image6.e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emf"/><Relationship Id="rId14" Type="http://schemas.openxmlformats.org/officeDocument/2006/relationships/image" Target="../media/image1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228600</xdr:colOff>
          <xdr:row>5</xdr:row>
          <xdr:rowOff>85725</xdr:rowOff>
        </xdr:from>
        <xdr:to>
          <xdr:col>19</xdr:col>
          <xdr:colOff>295275</xdr:colOff>
          <xdr:row>9</xdr:row>
          <xdr:rowOff>47625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69696" mc:Ignorable="a14" a14:legacySpreadsheetColorIndex="5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390525</xdr:colOff>
          <xdr:row>5</xdr:row>
          <xdr:rowOff>28575</xdr:rowOff>
        </xdr:from>
        <xdr:to>
          <xdr:col>25</xdr:col>
          <xdr:colOff>104775</xdr:colOff>
          <xdr:row>9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2F2F2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428625</xdr:colOff>
          <xdr:row>5</xdr:row>
          <xdr:rowOff>9525</xdr:rowOff>
        </xdr:from>
        <xdr:to>
          <xdr:col>13</xdr:col>
          <xdr:colOff>581025</xdr:colOff>
          <xdr:row>7</xdr:row>
          <xdr:rowOff>76200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247047</xdr:colOff>
          <xdr:row>4</xdr:row>
          <xdr:rowOff>104171</xdr:rowOff>
        </xdr:from>
        <xdr:to>
          <xdr:col>11</xdr:col>
          <xdr:colOff>294672</xdr:colOff>
          <xdr:row>10</xdr:row>
          <xdr:rowOff>154208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142272</xdr:colOff>
          <xdr:row>7</xdr:row>
          <xdr:rowOff>8922</xdr:rowOff>
        </xdr:from>
        <xdr:to>
          <xdr:col>6</xdr:col>
          <xdr:colOff>180372</xdr:colOff>
          <xdr:row>9</xdr:row>
          <xdr:rowOff>113697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466725</xdr:colOff>
          <xdr:row>5</xdr:row>
          <xdr:rowOff>161925</xdr:rowOff>
        </xdr:from>
        <xdr:to>
          <xdr:col>35</xdr:col>
          <xdr:colOff>295275</xdr:colOff>
          <xdr:row>8</xdr:row>
          <xdr:rowOff>104775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552450</xdr:colOff>
          <xdr:row>26</xdr:row>
          <xdr:rowOff>142875</xdr:rowOff>
        </xdr:from>
        <xdr:to>
          <xdr:col>17</xdr:col>
          <xdr:colOff>19050</xdr:colOff>
          <xdr:row>31</xdr:row>
          <xdr:rowOff>104775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7F7E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247650</xdr:colOff>
          <xdr:row>0</xdr:row>
          <xdr:rowOff>0</xdr:rowOff>
        </xdr:from>
        <xdr:to>
          <xdr:col>14</xdr:col>
          <xdr:colOff>180975</xdr:colOff>
          <xdr:row>4</xdr:row>
          <xdr:rowOff>152400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266700</xdr:colOff>
          <xdr:row>26</xdr:row>
          <xdr:rowOff>133350</xdr:rowOff>
        </xdr:from>
        <xdr:to>
          <xdr:col>22</xdr:col>
          <xdr:colOff>152400</xdr:colOff>
          <xdr:row>31</xdr:row>
          <xdr:rowOff>104775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2F2F2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104775</xdr:colOff>
          <xdr:row>0</xdr:row>
          <xdr:rowOff>0</xdr:rowOff>
        </xdr:from>
        <xdr:to>
          <xdr:col>19</xdr:col>
          <xdr:colOff>123825</xdr:colOff>
          <xdr:row>5</xdr:row>
          <xdr:rowOff>180975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390525</xdr:colOff>
          <xdr:row>26</xdr:row>
          <xdr:rowOff>123825</xdr:rowOff>
        </xdr:from>
        <xdr:to>
          <xdr:col>26</xdr:col>
          <xdr:colOff>390525</xdr:colOff>
          <xdr:row>30</xdr:row>
          <xdr:rowOff>114300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390525</xdr:colOff>
          <xdr:row>8</xdr:row>
          <xdr:rowOff>123825</xdr:rowOff>
        </xdr:from>
        <xdr:to>
          <xdr:col>16</xdr:col>
          <xdr:colOff>66675</xdr:colOff>
          <xdr:row>11</xdr:row>
          <xdr:rowOff>66675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FBFB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419100</xdr:colOff>
          <xdr:row>0</xdr:row>
          <xdr:rowOff>180975</xdr:rowOff>
        </xdr:from>
        <xdr:to>
          <xdr:col>25</xdr:col>
          <xdr:colOff>161925</xdr:colOff>
          <xdr:row>4</xdr:row>
          <xdr:rowOff>133350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D9F0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26</xdr:row>
          <xdr:rowOff>85725</xdr:rowOff>
        </xdr:from>
        <xdr:to>
          <xdr:col>4</xdr:col>
          <xdr:colOff>495300</xdr:colOff>
          <xdr:row>28</xdr:row>
          <xdr:rowOff>161925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2F2F2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26</xdr:row>
          <xdr:rowOff>0</xdr:rowOff>
        </xdr:from>
        <xdr:to>
          <xdr:col>13</xdr:col>
          <xdr:colOff>314325</xdr:colOff>
          <xdr:row>30</xdr:row>
          <xdr:rowOff>180975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30</xdr:row>
          <xdr:rowOff>180975</xdr:rowOff>
        </xdr:from>
        <xdr:to>
          <xdr:col>7</xdr:col>
          <xdr:colOff>904875</xdr:colOff>
          <xdr:row>33</xdr:row>
          <xdr:rowOff>66675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</xdr:spPr>
        </xdr:sp>
        <xdr:clientData/>
      </xdr:twoCellAnchor>
    </mc:Choice>
    <mc:Fallback/>
  </mc:AlternateContent>
  <xdr:twoCellAnchor>
    <xdr:from>
      <xdr:col>11</xdr:col>
      <xdr:colOff>0</xdr:colOff>
      <xdr:row>36</xdr:row>
      <xdr:rowOff>0</xdr:rowOff>
    </xdr:from>
    <xdr:to>
      <xdr:col>13</xdr:col>
      <xdr:colOff>132265</xdr:colOff>
      <xdr:row>41</xdr:row>
      <xdr:rowOff>121293</xdr:rowOff>
    </xdr:to>
    <xdr:pic>
      <xdr:nvPicPr>
        <xdr:cNvPr id="18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1139" y="6944810"/>
          <a:ext cx="13620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322765</xdr:colOff>
      <xdr:row>36</xdr:row>
      <xdr:rowOff>28575</xdr:rowOff>
    </xdr:from>
    <xdr:to>
      <xdr:col>17</xdr:col>
      <xdr:colOff>301544</xdr:colOff>
      <xdr:row>39</xdr:row>
      <xdr:rowOff>183266</xdr:rowOff>
    </xdr:to>
    <xdr:pic>
      <xdr:nvPicPr>
        <xdr:cNvPr id="19" name="Picture 12" descr="TACR_logotyp-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3714" y="6973385"/>
          <a:ext cx="24384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558719</xdr:colOff>
      <xdr:row>36</xdr:row>
      <xdr:rowOff>0</xdr:rowOff>
    </xdr:from>
    <xdr:to>
      <xdr:col>22</xdr:col>
      <xdr:colOff>74994</xdr:colOff>
      <xdr:row>41</xdr:row>
      <xdr:rowOff>26043</xdr:rowOff>
    </xdr:to>
    <xdr:pic>
      <xdr:nvPicPr>
        <xdr:cNvPr id="20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09289" y="6944810"/>
          <a:ext cx="25908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313482</xdr:colOff>
      <xdr:row>0</xdr:row>
      <xdr:rowOff>108513</xdr:rowOff>
    </xdr:from>
    <xdr:to>
      <xdr:col>7</xdr:col>
      <xdr:colOff>322790</xdr:colOff>
      <xdr:row>4</xdr:row>
      <xdr:rowOff>84399</xdr:rowOff>
    </xdr:to>
    <xdr:pic>
      <xdr:nvPicPr>
        <xdr:cNvPr id="2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1995" y="108513"/>
          <a:ext cx="937694" cy="7475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4461</xdr:rowOff>
    </xdr:from>
    <xdr:to>
      <xdr:col>3</xdr:col>
      <xdr:colOff>554620</xdr:colOff>
      <xdr:row>3</xdr:row>
      <xdr:rowOff>147402</xdr:rowOff>
    </xdr:to>
    <xdr:pic>
      <xdr:nvPicPr>
        <xdr:cNvPr id="22" name="Picture 12" descr="TACR_logotyp-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61"/>
          <a:ext cx="2399335" cy="72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76441</xdr:colOff>
      <xdr:row>0</xdr:row>
      <xdr:rowOff>108513</xdr:rowOff>
    </xdr:from>
    <xdr:to>
      <xdr:col>6</xdr:col>
      <xdr:colOff>241139</xdr:colOff>
      <xdr:row>4</xdr:row>
      <xdr:rowOff>12057</xdr:rowOff>
    </xdr:to>
    <xdr:pic>
      <xdr:nvPicPr>
        <xdr:cNvPr id="2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6061" y="108513"/>
          <a:ext cx="1623591" cy="675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wmf"/><Relationship Id="rId25" Type="http://schemas.openxmlformats.org/officeDocument/2006/relationships/image" Target="../media/image11.wmf"/><Relationship Id="rId33" Type="http://schemas.openxmlformats.org/officeDocument/2006/relationships/image" Target="../media/image15.w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5" Type="http://schemas.openxmlformats.org/officeDocument/2006/relationships/image" Target="../media/image1.wmf"/><Relationship Id="rId15" Type="http://schemas.openxmlformats.org/officeDocument/2006/relationships/image" Target="../media/image6.emf"/><Relationship Id="rId23" Type="http://schemas.openxmlformats.org/officeDocument/2006/relationships/image" Target="../media/image10.wmf"/><Relationship Id="rId28" Type="http://schemas.openxmlformats.org/officeDocument/2006/relationships/oleObject" Target="../embeddings/oleObject13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wmf"/><Relationship Id="rId31" Type="http://schemas.openxmlformats.org/officeDocument/2006/relationships/image" Target="../media/image14.w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1:AA37"/>
  <sheetViews>
    <sheetView tabSelected="1" zoomScale="79" zoomScaleNormal="79" workbookViewId="0"/>
  </sheetViews>
  <sheetFormatPr defaultRowHeight="15" x14ac:dyDescent="0.25"/>
  <cols>
    <col min="6" max="6" width="12.5703125" customWidth="1"/>
    <col min="7" max="7" width="14" customWidth="1"/>
    <col min="8" max="8" width="15.42578125" customWidth="1"/>
    <col min="9" max="9" width="11.42578125" customWidth="1"/>
  </cols>
  <sheetData>
    <row r="11" spans="2:27" x14ac:dyDescent="0.25">
      <c r="E11" t="s">
        <v>14</v>
      </c>
    </row>
    <row r="12" spans="2:27" x14ac:dyDescent="0.25">
      <c r="B12" t="s">
        <v>0</v>
      </c>
      <c r="C12" t="s">
        <v>1</v>
      </c>
      <c r="D12" t="s">
        <v>3</v>
      </c>
      <c r="E12" t="s">
        <v>2</v>
      </c>
      <c r="F12" t="s">
        <v>6</v>
      </c>
      <c r="G12" s="1" t="s">
        <v>5</v>
      </c>
      <c r="H12" s="1" t="s">
        <v>4</v>
      </c>
      <c r="I12" s="1"/>
      <c r="J12" s="1" t="s">
        <v>22</v>
      </c>
      <c r="K12" t="s">
        <v>7</v>
      </c>
      <c r="L12" t="s">
        <v>8</v>
      </c>
      <c r="M12" t="s">
        <v>9</v>
      </c>
      <c r="N12" t="s">
        <v>10</v>
      </c>
      <c r="O12" t="s">
        <v>11</v>
      </c>
      <c r="P12" t="s">
        <v>11</v>
      </c>
      <c r="Q12" t="s">
        <v>12</v>
      </c>
      <c r="R12" t="s">
        <v>13</v>
      </c>
      <c r="S12" t="s">
        <v>21</v>
      </c>
      <c r="T12" t="s">
        <v>15</v>
      </c>
      <c r="U12" t="s">
        <v>15</v>
      </c>
      <c r="V12" t="s">
        <v>16</v>
      </c>
      <c r="W12" t="s">
        <v>17</v>
      </c>
      <c r="X12" t="s">
        <v>20</v>
      </c>
      <c r="Y12" t="s">
        <v>20</v>
      </c>
      <c r="Z12" t="s">
        <v>19</v>
      </c>
      <c r="AA12" t="s">
        <v>18</v>
      </c>
    </row>
    <row r="14" spans="2:27" x14ac:dyDescent="0.25">
      <c r="B14">
        <v>14.5</v>
      </c>
      <c r="C14">
        <v>0.23</v>
      </c>
      <c r="D14">
        <v>0</v>
      </c>
      <c r="E14">
        <v>1</v>
      </c>
      <c r="F14">
        <v>0</v>
      </c>
      <c r="G14">
        <v>1</v>
      </c>
      <c r="H14">
        <v>1</v>
      </c>
      <c r="I14">
        <f t="shared" ref="I14:I26" si="0">O14*O14*K14+O14*L14+M14</f>
        <v>0</v>
      </c>
      <c r="J14">
        <f>1-F14*(1-G14)</f>
        <v>1</v>
      </c>
      <c r="K14">
        <f t="shared" ref="K14:K26" si="1">(1-D14)*(0.23*E14*B14+C14*D14+F14*(1-G14)*D14*(0.23*E14*B14+C14)/(1-F14*(1-G14)))</f>
        <v>3.335</v>
      </c>
      <c r="L14">
        <f t="shared" ref="L14:L26" si="2">0.23*E14*B14+C14*D14-C14*H14*(1-F14)*(1-D14)+1/(1-F14*(1-G14))*((1-G14)*F14*(0.23*E14*B14*D14+C14*D14-(1-D14)*H14*C14*(1-F14))-0.23*(E14-1)*B14*(1-H14*(1-F14)-F14*(1-G14))*(1-F14*(1-G14)*(1-D14)))</f>
        <v>3.105</v>
      </c>
      <c r="M14">
        <f t="shared" ref="M14:M26" si="3">-C14*H14*(1-F14)/(1-F14*(1-G14))</f>
        <v>-0.23</v>
      </c>
      <c r="N14">
        <f>L14*L14-4*K14*M14</f>
        <v>12.709225</v>
      </c>
      <c r="O14">
        <f>IF(K14&gt;0,(-L14+SQRT(N14))/2/K14,-M14/L14)</f>
        <v>6.8965517241379309E-2</v>
      </c>
      <c r="P14">
        <f t="shared" ref="P14:P26" si="4">(C14*H14*(1-F14)-(0.23*E14*B14*Z14-V14)*F14*H14-(0.23*E14*B14*X14-U14)*(1-H14))/(0.23*E14*B14+C14*D14)</f>
        <v>6.8965517241379309E-2</v>
      </c>
      <c r="Q14">
        <f t="shared" ref="Q14:Q26" si="5">1/O14</f>
        <v>14.5</v>
      </c>
      <c r="R14">
        <f t="shared" ref="R14:R26" si="6">Q14/B14</f>
        <v>1</v>
      </c>
      <c r="S14" s="3">
        <f>1+(Z14*F14*H14+X14*(1-H14))*Q14</f>
        <v>1</v>
      </c>
      <c r="T14">
        <f t="shared" ref="T14:T26" si="7">MAX(0,0.23*(E14-1)*B14*(1-F14*(1-G14)*(1-D14))/(1-F14*(1-G14))*O14/(1+(1-D14)*O14))</f>
        <v>0</v>
      </c>
      <c r="U14">
        <f t="shared" ref="U14:U26" si="8">MAX(0,0.23*(E14-1)*B14*S14/(1/O14+1-D14))</f>
        <v>0</v>
      </c>
      <c r="V14">
        <f t="shared" ref="V14:V26" si="9">((1-G14)*C14*(1-F14-D14/H14*O14)+G14*T14)/(1-F14*(1-G14))</f>
        <v>0</v>
      </c>
      <c r="W14">
        <f t="shared" ref="W14:W26" si="10">(C14*(1-F14-D14/H14*O14)+F14*G14*T14)/(1-F14*(1-G14))</f>
        <v>0.23</v>
      </c>
      <c r="X14">
        <f t="shared" ref="X14:X26" si="11">MAX(0,(1-E14)*(1-F14*(1-G14)*(1-D14))/(1-F14*(1-G14))*O14/(E14+(1-D14)*O14+H14*(1-F14)*(1-E14)/(1-F14*(1-G14))))</f>
        <v>0</v>
      </c>
      <c r="Y14">
        <f t="shared" ref="Y14:Y26" si="12">MAX(0,(1-E14)*S14/(Q14+1-D14))</f>
        <v>0</v>
      </c>
      <c r="Z14">
        <f t="shared" ref="Z14:Z26" si="13">((1-G14)*D14/H14*O14+X14*G14)/(1-F14*(1-G14))</f>
        <v>0</v>
      </c>
      <c r="AA14">
        <f t="shared" ref="AA14:AA26" si="14">(D14*O14/H14+F14*G14*X14)/(1-F14*(1-G14))</f>
        <v>0</v>
      </c>
    </row>
    <row r="15" spans="2:27" x14ac:dyDescent="0.25">
      <c r="B15">
        <v>14.5</v>
      </c>
      <c r="C15">
        <v>0.23</v>
      </c>
      <c r="D15">
        <v>0</v>
      </c>
      <c r="E15">
        <v>10</v>
      </c>
      <c r="F15">
        <v>0</v>
      </c>
      <c r="G15">
        <v>1</v>
      </c>
      <c r="H15">
        <v>1</v>
      </c>
      <c r="I15">
        <f t="shared" si="0"/>
        <v>4.4408920985006262E-16</v>
      </c>
      <c r="J15">
        <f t="shared" ref="J15:J26" si="15">1-F15*(1-G15)</f>
        <v>1</v>
      </c>
      <c r="K15">
        <f t="shared" si="1"/>
        <v>33.35</v>
      </c>
      <c r="L15">
        <f t="shared" si="2"/>
        <v>33.120000000000005</v>
      </c>
      <c r="M15">
        <f t="shared" si="3"/>
        <v>-0.23</v>
      </c>
      <c r="N15">
        <f t="shared" ref="N15:N26" si="16">L15*L15-4*K15*M15</f>
        <v>1127.6164000000003</v>
      </c>
      <c r="O15">
        <f t="shared" ref="O15:O26" si="17">IF(K15&gt;0,(-L15+SQRT(N15))/2/K15,-M15/L15)</f>
        <v>6.8965517241379439E-3</v>
      </c>
      <c r="P15">
        <f t="shared" si="4"/>
        <v>6.8965517241379309E-3</v>
      </c>
      <c r="Q15">
        <f t="shared" si="5"/>
        <v>144.99999999999972</v>
      </c>
      <c r="R15">
        <f t="shared" si="6"/>
        <v>9.9999999999999805</v>
      </c>
      <c r="S15" s="3">
        <f>1+(Z14*F15*H15+X15*(1-H15))*Q15</f>
        <v>1</v>
      </c>
      <c r="T15">
        <f t="shared" si="7"/>
        <v>0.20558219178082232</v>
      </c>
      <c r="U15">
        <f t="shared" si="8"/>
        <v>0.20558219178082235</v>
      </c>
      <c r="V15">
        <f t="shared" si="9"/>
        <v>0.20558219178082232</v>
      </c>
      <c r="W15">
        <f t="shared" si="10"/>
        <v>0.23</v>
      </c>
      <c r="X15">
        <f t="shared" si="11"/>
        <v>0</v>
      </c>
      <c r="Y15">
        <f t="shared" si="12"/>
        <v>0</v>
      </c>
      <c r="Z15">
        <f t="shared" si="13"/>
        <v>0</v>
      </c>
      <c r="AA15">
        <f t="shared" si="14"/>
        <v>0</v>
      </c>
    </row>
    <row r="16" spans="2:27" x14ac:dyDescent="0.25">
      <c r="B16">
        <v>14.5</v>
      </c>
      <c r="C16">
        <v>0.23</v>
      </c>
      <c r="D16">
        <v>1</v>
      </c>
      <c r="E16">
        <v>1</v>
      </c>
      <c r="F16">
        <v>0</v>
      </c>
      <c r="G16">
        <v>1</v>
      </c>
      <c r="H16">
        <v>1</v>
      </c>
      <c r="I16">
        <f t="shared" si="0"/>
        <v>0</v>
      </c>
      <c r="J16">
        <f t="shared" si="15"/>
        <v>1</v>
      </c>
      <c r="K16">
        <f t="shared" si="1"/>
        <v>0</v>
      </c>
      <c r="L16">
        <f t="shared" si="2"/>
        <v>3.5649999999999999</v>
      </c>
      <c r="M16">
        <f t="shared" si="3"/>
        <v>-0.23</v>
      </c>
      <c r="N16">
        <f t="shared" si="16"/>
        <v>12.709225</v>
      </c>
      <c r="O16">
        <f t="shared" si="17"/>
        <v>6.4516129032258063E-2</v>
      </c>
      <c r="P16">
        <f t="shared" si="4"/>
        <v>6.4516129032258063E-2</v>
      </c>
      <c r="Q16">
        <f t="shared" si="5"/>
        <v>15.5</v>
      </c>
      <c r="R16">
        <f t="shared" si="6"/>
        <v>1.0689655172413792</v>
      </c>
      <c r="S16" s="3">
        <f t="shared" ref="S16:S26" si="18">1+(Z16*F16*H16+X16*(1-H16))*Q16</f>
        <v>1</v>
      </c>
      <c r="T16">
        <f t="shared" si="7"/>
        <v>0</v>
      </c>
      <c r="U16">
        <f t="shared" si="8"/>
        <v>0</v>
      </c>
      <c r="V16">
        <f t="shared" si="9"/>
        <v>0</v>
      </c>
      <c r="W16">
        <f t="shared" si="10"/>
        <v>0.21516129032258066</v>
      </c>
      <c r="X16">
        <f t="shared" si="11"/>
        <v>0</v>
      </c>
      <c r="Y16">
        <f t="shared" si="12"/>
        <v>0</v>
      </c>
      <c r="Z16">
        <f t="shared" si="13"/>
        <v>0</v>
      </c>
      <c r="AA16">
        <f t="shared" si="14"/>
        <v>6.4516129032258063E-2</v>
      </c>
    </row>
    <row r="17" spans="2:27" x14ac:dyDescent="0.25">
      <c r="B17">
        <v>14.5</v>
      </c>
      <c r="C17">
        <v>0.23</v>
      </c>
      <c r="D17">
        <v>1</v>
      </c>
      <c r="E17">
        <v>10</v>
      </c>
      <c r="F17">
        <v>0</v>
      </c>
      <c r="G17">
        <v>1</v>
      </c>
      <c r="H17">
        <v>1</v>
      </c>
      <c r="I17">
        <f t="shared" si="0"/>
        <v>0</v>
      </c>
      <c r="J17">
        <f t="shared" si="15"/>
        <v>1</v>
      </c>
      <c r="K17">
        <f t="shared" si="1"/>
        <v>0</v>
      </c>
      <c r="L17">
        <f t="shared" si="2"/>
        <v>33.58</v>
      </c>
      <c r="M17">
        <f t="shared" si="3"/>
        <v>-0.23</v>
      </c>
      <c r="N17">
        <f t="shared" si="16"/>
        <v>1127.6163999999999</v>
      </c>
      <c r="O17">
        <f t="shared" si="17"/>
        <v>6.8493150684931512E-3</v>
      </c>
      <c r="P17">
        <f t="shared" si="4"/>
        <v>6.8493150684931512E-3</v>
      </c>
      <c r="Q17">
        <f t="shared" si="5"/>
        <v>146</v>
      </c>
      <c r="R17">
        <f t="shared" si="6"/>
        <v>10.068965517241379</v>
      </c>
      <c r="S17" s="3">
        <f t="shared" si="18"/>
        <v>1</v>
      </c>
      <c r="T17">
        <f t="shared" si="7"/>
        <v>0.20558219178082196</v>
      </c>
      <c r="U17">
        <f t="shared" si="8"/>
        <v>0.20558219178082193</v>
      </c>
      <c r="V17">
        <f t="shared" si="9"/>
        <v>0.20558219178082196</v>
      </c>
      <c r="W17">
        <f t="shared" si="10"/>
        <v>0.22842465753424657</v>
      </c>
      <c r="X17">
        <f t="shared" si="11"/>
        <v>0</v>
      </c>
      <c r="Y17">
        <f t="shared" si="12"/>
        <v>0</v>
      </c>
      <c r="Z17">
        <f t="shared" si="13"/>
        <v>0</v>
      </c>
      <c r="AA17">
        <f t="shared" si="14"/>
        <v>6.8493150684931512E-3</v>
      </c>
    </row>
    <row r="18" spans="2:27" x14ac:dyDescent="0.25">
      <c r="B18">
        <v>14.5</v>
      </c>
      <c r="C18">
        <v>0.23</v>
      </c>
      <c r="D18">
        <v>1</v>
      </c>
      <c r="E18">
        <v>1</v>
      </c>
      <c r="F18">
        <v>0</v>
      </c>
      <c r="G18">
        <v>1</v>
      </c>
      <c r="H18">
        <v>0.9</v>
      </c>
      <c r="I18">
        <f t="shared" si="0"/>
        <v>0</v>
      </c>
      <c r="J18">
        <f t="shared" si="15"/>
        <v>1</v>
      </c>
      <c r="K18">
        <f t="shared" si="1"/>
        <v>0</v>
      </c>
      <c r="L18">
        <f t="shared" si="2"/>
        <v>3.5649999999999999</v>
      </c>
      <c r="M18">
        <f t="shared" si="3"/>
        <v>-0.20700000000000002</v>
      </c>
      <c r="N18">
        <f t="shared" si="16"/>
        <v>12.709225</v>
      </c>
      <c r="O18">
        <f t="shared" si="17"/>
        <v>5.8064516129032261E-2</v>
      </c>
      <c r="P18">
        <f t="shared" si="4"/>
        <v>5.8064516129032261E-2</v>
      </c>
      <c r="Q18">
        <f t="shared" si="5"/>
        <v>17.222222222222221</v>
      </c>
      <c r="R18">
        <f t="shared" si="6"/>
        <v>1.1877394636015326</v>
      </c>
      <c r="S18" s="3">
        <f t="shared" si="18"/>
        <v>1</v>
      </c>
      <c r="T18">
        <f t="shared" si="7"/>
        <v>0</v>
      </c>
      <c r="U18">
        <f t="shared" si="8"/>
        <v>0</v>
      </c>
      <c r="V18">
        <f t="shared" si="9"/>
        <v>0</v>
      </c>
      <c r="W18">
        <f t="shared" si="10"/>
        <v>0.21516129032258063</v>
      </c>
      <c r="X18">
        <f t="shared" si="11"/>
        <v>0</v>
      </c>
      <c r="Y18">
        <f t="shared" si="12"/>
        <v>0</v>
      </c>
      <c r="Z18">
        <f t="shared" si="13"/>
        <v>0</v>
      </c>
      <c r="AA18">
        <f t="shared" si="14"/>
        <v>6.4516129032258063E-2</v>
      </c>
    </row>
    <row r="19" spans="2:27" x14ac:dyDescent="0.25">
      <c r="B19" s="2">
        <v>14.5</v>
      </c>
      <c r="C19" s="2">
        <v>0.23</v>
      </c>
      <c r="D19" s="2">
        <v>1</v>
      </c>
      <c r="E19" s="2">
        <v>1</v>
      </c>
      <c r="F19" s="2">
        <v>0</v>
      </c>
      <c r="G19" s="2">
        <v>1</v>
      </c>
      <c r="H19" s="2">
        <v>0.7</v>
      </c>
      <c r="I19" s="2">
        <f t="shared" si="0"/>
        <v>0</v>
      </c>
      <c r="J19">
        <f t="shared" si="15"/>
        <v>1</v>
      </c>
      <c r="K19">
        <f t="shared" si="1"/>
        <v>0</v>
      </c>
      <c r="L19">
        <f t="shared" si="2"/>
        <v>3.5649999999999999</v>
      </c>
      <c r="M19">
        <f t="shared" si="3"/>
        <v>-0.161</v>
      </c>
      <c r="N19" s="2">
        <f t="shared" si="16"/>
        <v>12.709225</v>
      </c>
      <c r="O19" s="2">
        <f t="shared" si="17"/>
        <v>4.5161290322580649E-2</v>
      </c>
      <c r="P19">
        <f t="shared" si="4"/>
        <v>4.5161290322580649E-2</v>
      </c>
      <c r="Q19" s="2">
        <f t="shared" si="5"/>
        <v>22.142857142857142</v>
      </c>
      <c r="R19" s="2">
        <f t="shared" si="6"/>
        <v>1.5270935960591132</v>
      </c>
      <c r="S19" s="3">
        <f t="shared" si="18"/>
        <v>1</v>
      </c>
      <c r="T19" s="2">
        <f t="shared" si="7"/>
        <v>0</v>
      </c>
      <c r="U19">
        <f t="shared" si="8"/>
        <v>0</v>
      </c>
      <c r="V19" s="2">
        <f t="shared" si="9"/>
        <v>0</v>
      </c>
      <c r="W19">
        <f t="shared" si="10"/>
        <v>0.21516129032258063</v>
      </c>
      <c r="X19">
        <f t="shared" si="11"/>
        <v>0</v>
      </c>
      <c r="Y19">
        <f t="shared" si="12"/>
        <v>0</v>
      </c>
      <c r="Z19">
        <f t="shared" si="13"/>
        <v>0</v>
      </c>
      <c r="AA19">
        <f t="shared" si="14"/>
        <v>6.4516129032258077E-2</v>
      </c>
    </row>
    <row r="20" spans="2:27" x14ac:dyDescent="0.25">
      <c r="B20">
        <v>14.5</v>
      </c>
      <c r="C20">
        <v>0.23</v>
      </c>
      <c r="D20">
        <v>1</v>
      </c>
      <c r="E20">
        <v>1.7</v>
      </c>
      <c r="F20">
        <v>0</v>
      </c>
      <c r="G20">
        <v>1</v>
      </c>
      <c r="H20">
        <v>0.8</v>
      </c>
      <c r="I20">
        <f t="shared" si="0"/>
        <v>0</v>
      </c>
      <c r="J20">
        <f t="shared" si="15"/>
        <v>1</v>
      </c>
      <c r="K20">
        <f t="shared" si="1"/>
        <v>0</v>
      </c>
      <c r="L20">
        <f t="shared" si="2"/>
        <v>5.4326000000000008</v>
      </c>
      <c r="M20">
        <f t="shared" si="3"/>
        <v>-0.18400000000000002</v>
      </c>
      <c r="N20">
        <f t="shared" si="16"/>
        <v>29.513142760000008</v>
      </c>
      <c r="O20">
        <f t="shared" si="17"/>
        <v>3.3869602032176122E-2</v>
      </c>
      <c r="P20">
        <f t="shared" si="4"/>
        <v>3.3869602032176122E-2</v>
      </c>
      <c r="Q20">
        <f t="shared" si="5"/>
        <v>29.524999999999999</v>
      </c>
      <c r="R20">
        <f t="shared" si="6"/>
        <v>2.0362068965517239</v>
      </c>
      <c r="S20" s="3">
        <f t="shared" si="18"/>
        <v>1</v>
      </c>
      <c r="T20">
        <f t="shared" si="7"/>
        <v>7.9068585944115158E-2</v>
      </c>
      <c r="U20">
        <f t="shared" si="8"/>
        <v>7.9068585944115172E-2</v>
      </c>
      <c r="V20">
        <f t="shared" si="9"/>
        <v>7.9068585944115158E-2</v>
      </c>
      <c r="W20">
        <f t="shared" si="10"/>
        <v>0.22026248941574939</v>
      </c>
      <c r="X20">
        <f t="shared" si="11"/>
        <v>0</v>
      </c>
      <c r="Y20">
        <f t="shared" si="12"/>
        <v>0</v>
      </c>
      <c r="Z20">
        <f t="shared" si="13"/>
        <v>0</v>
      </c>
      <c r="AA20">
        <f t="shared" si="14"/>
        <v>4.2337002540220152E-2</v>
      </c>
    </row>
    <row r="21" spans="2:27" x14ac:dyDescent="0.25">
      <c r="B21">
        <v>14.5</v>
      </c>
      <c r="C21">
        <v>0.23</v>
      </c>
      <c r="D21">
        <v>1</v>
      </c>
      <c r="E21">
        <v>10</v>
      </c>
      <c r="F21">
        <v>0</v>
      </c>
      <c r="G21">
        <v>1</v>
      </c>
      <c r="H21">
        <v>0.9</v>
      </c>
      <c r="I21">
        <f t="shared" si="0"/>
        <v>0</v>
      </c>
      <c r="J21">
        <f t="shared" si="15"/>
        <v>1</v>
      </c>
      <c r="K21">
        <f t="shared" si="1"/>
        <v>0</v>
      </c>
      <c r="L21">
        <f t="shared" si="2"/>
        <v>30.578499999999998</v>
      </c>
      <c r="M21">
        <f t="shared" si="3"/>
        <v>-0.20700000000000002</v>
      </c>
      <c r="N21">
        <f t="shared" si="16"/>
        <v>935.04466224999987</v>
      </c>
      <c r="O21">
        <f t="shared" si="17"/>
        <v>6.7694622038360292E-3</v>
      </c>
      <c r="P21">
        <f t="shared" si="4"/>
        <v>6.76946220383603E-3</v>
      </c>
      <c r="Q21">
        <f t="shared" si="5"/>
        <v>147.7222222222222</v>
      </c>
      <c r="R21">
        <f t="shared" si="6"/>
        <v>10.187739463601531</v>
      </c>
      <c r="S21" s="3">
        <f t="shared" si="18"/>
        <v>1</v>
      </c>
      <c r="T21">
        <f t="shared" si="7"/>
        <v>0.20318540804813845</v>
      </c>
      <c r="U21">
        <f t="shared" si="8"/>
        <v>0.20318540804813845</v>
      </c>
      <c r="V21">
        <f t="shared" si="9"/>
        <v>0.20318540804813845</v>
      </c>
      <c r="W21">
        <f t="shared" si="10"/>
        <v>0.22827002632568638</v>
      </c>
      <c r="X21">
        <f t="shared" si="11"/>
        <v>0</v>
      </c>
      <c r="Y21">
        <f t="shared" si="12"/>
        <v>0</v>
      </c>
      <c r="Z21">
        <f t="shared" si="13"/>
        <v>0</v>
      </c>
      <c r="AA21">
        <f t="shared" si="14"/>
        <v>7.5216246709289211E-3</v>
      </c>
    </row>
    <row r="22" spans="2:27" x14ac:dyDescent="0.25">
      <c r="B22">
        <v>14.5</v>
      </c>
      <c r="C22">
        <v>0.23</v>
      </c>
      <c r="D22">
        <v>1</v>
      </c>
      <c r="E22">
        <v>1.7</v>
      </c>
      <c r="F22">
        <v>0.2</v>
      </c>
      <c r="G22">
        <v>0.9</v>
      </c>
      <c r="H22">
        <v>0.9</v>
      </c>
      <c r="I22">
        <f t="shared" si="0"/>
        <v>0</v>
      </c>
      <c r="J22">
        <f t="shared" si="15"/>
        <v>0.98</v>
      </c>
      <c r="K22">
        <f t="shared" si="1"/>
        <v>0</v>
      </c>
      <c r="L22">
        <f t="shared" si="2"/>
        <v>5.4005408163265312</v>
      </c>
      <c r="M22">
        <f t="shared" si="3"/>
        <v>-0.16897959183673472</v>
      </c>
      <c r="N22">
        <f t="shared" si="16"/>
        <v>29.165841108808834</v>
      </c>
      <c r="O22">
        <f t="shared" si="17"/>
        <v>3.1289383338403372E-2</v>
      </c>
      <c r="P22">
        <f t="shared" si="4"/>
        <v>3.1356422236775025E-2</v>
      </c>
      <c r="Q22">
        <f t="shared" si="5"/>
        <v>31.959722222222222</v>
      </c>
      <c r="R22">
        <f t="shared" si="6"/>
        <v>2.2041187739463601</v>
      </c>
      <c r="S22" s="3">
        <f t="shared" si="18"/>
        <v>1.0204081632653061</v>
      </c>
      <c r="T22">
        <f t="shared" si="7"/>
        <v>7.4535781023982325E-2</v>
      </c>
      <c r="U22">
        <f t="shared" si="8"/>
        <v>7.4535781023982325E-2</v>
      </c>
      <c r="V22">
        <f t="shared" si="9"/>
        <v>8.6410801374878013E-2</v>
      </c>
      <c r="W22">
        <f t="shared" si="10"/>
        <v>0.19328598453293921</v>
      </c>
      <c r="X22">
        <f t="shared" si="11"/>
        <v>0</v>
      </c>
      <c r="Y22">
        <f t="shared" si="12"/>
        <v>0</v>
      </c>
      <c r="Z22">
        <f t="shared" si="13"/>
        <v>3.5475491313382494E-3</v>
      </c>
      <c r="AA22">
        <f t="shared" si="14"/>
        <v>3.5475491313382505E-2</v>
      </c>
    </row>
    <row r="23" spans="2:27" x14ac:dyDescent="0.25">
      <c r="B23">
        <v>14.5</v>
      </c>
      <c r="C23">
        <v>0.23</v>
      </c>
      <c r="D23">
        <v>1</v>
      </c>
      <c r="E23">
        <v>1</v>
      </c>
      <c r="F23">
        <v>0</v>
      </c>
      <c r="G23">
        <v>0.9</v>
      </c>
      <c r="H23">
        <v>0.9</v>
      </c>
      <c r="I23">
        <f t="shared" si="0"/>
        <v>0</v>
      </c>
      <c r="J23">
        <f t="shared" si="15"/>
        <v>1</v>
      </c>
      <c r="K23">
        <f t="shared" si="1"/>
        <v>0</v>
      </c>
      <c r="L23">
        <f t="shared" si="2"/>
        <v>3.5649999999999999</v>
      </c>
      <c r="M23">
        <f t="shared" si="3"/>
        <v>-0.20700000000000002</v>
      </c>
      <c r="N23">
        <f t="shared" si="16"/>
        <v>12.709225</v>
      </c>
      <c r="O23">
        <f t="shared" si="17"/>
        <v>5.8064516129032261E-2</v>
      </c>
      <c r="P23">
        <f t="shared" si="4"/>
        <v>5.8064516129032261E-2</v>
      </c>
      <c r="Q23">
        <f t="shared" si="5"/>
        <v>17.222222222222221</v>
      </c>
      <c r="R23">
        <f t="shared" si="6"/>
        <v>1.1877394636015326</v>
      </c>
      <c r="S23" s="3">
        <f t="shared" si="18"/>
        <v>1</v>
      </c>
      <c r="T23">
        <f t="shared" si="7"/>
        <v>0</v>
      </c>
      <c r="U23">
        <f t="shared" si="8"/>
        <v>0</v>
      </c>
      <c r="V23">
        <f t="shared" si="9"/>
        <v>2.1516129032258059E-2</v>
      </c>
      <c r="W23">
        <f t="shared" si="10"/>
        <v>0.21516129032258063</v>
      </c>
      <c r="X23">
        <f t="shared" si="11"/>
        <v>0</v>
      </c>
      <c r="Y23">
        <f t="shared" si="12"/>
        <v>0</v>
      </c>
      <c r="Z23">
        <f t="shared" si="13"/>
        <v>6.4516129032258047E-3</v>
      </c>
      <c r="AA23">
        <f t="shared" si="14"/>
        <v>6.4516129032258063E-2</v>
      </c>
    </row>
    <row r="24" spans="2:27" x14ac:dyDescent="0.25">
      <c r="B24">
        <v>14.5</v>
      </c>
      <c r="C24">
        <v>0.23</v>
      </c>
      <c r="D24">
        <v>1</v>
      </c>
      <c r="E24">
        <v>10</v>
      </c>
      <c r="F24">
        <v>0</v>
      </c>
      <c r="G24">
        <v>0.9</v>
      </c>
      <c r="H24">
        <v>0.9</v>
      </c>
      <c r="I24">
        <f t="shared" si="0"/>
        <v>0</v>
      </c>
      <c r="J24">
        <f t="shared" si="15"/>
        <v>1</v>
      </c>
      <c r="K24">
        <f t="shared" si="1"/>
        <v>0</v>
      </c>
      <c r="L24">
        <f t="shared" si="2"/>
        <v>30.578499999999998</v>
      </c>
      <c r="M24">
        <f t="shared" si="3"/>
        <v>-0.20700000000000002</v>
      </c>
      <c r="N24">
        <f t="shared" si="16"/>
        <v>935.04466224999987</v>
      </c>
      <c r="O24">
        <f t="shared" si="17"/>
        <v>6.7694622038360292E-3</v>
      </c>
      <c r="P24">
        <f t="shared" si="4"/>
        <v>6.76946220383603E-3</v>
      </c>
      <c r="Q24">
        <f t="shared" si="5"/>
        <v>147.7222222222222</v>
      </c>
      <c r="R24">
        <f t="shared" si="6"/>
        <v>10.187739463601531</v>
      </c>
      <c r="S24" s="3">
        <f t="shared" si="18"/>
        <v>1</v>
      </c>
      <c r="T24">
        <f t="shared" si="7"/>
        <v>0.20318540804813845</v>
      </c>
      <c r="U24">
        <f t="shared" si="8"/>
        <v>0.20318540804813845</v>
      </c>
      <c r="V24">
        <f t="shared" si="9"/>
        <v>0.20569386987589322</v>
      </c>
      <c r="W24">
        <f t="shared" si="10"/>
        <v>0.22827002632568638</v>
      </c>
      <c r="X24">
        <f t="shared" si="11"/>
        <v>0</v>
      </c>
      <c r="Y24">
        <f t="shared" si="12"/>
        <v>0</v>
      </c>
      <c r="Z24">
        <f t="shared" si="13"/>
        <v>7.5216246709289194E-4</v>
      </c>
      <c r="AA24">
        <f t="shared" si="14"/>
        <v>7.5216246709289211E-3</v>
      </c>
    </row>
    <row r="25" spans="2:27" x14ac:dyDescent="0.25">
      <c r="B25">
        <v>14.5</v>
      </c>
      <c r="C25">
        <v>0.23</v>
      </c>
      <c r="D25">
        <v>1</v>
      </c>
      <c r="E25">
        <v>1</v>
      </c>
      <c r="F25">
        <v>0.2</v>
      </c>
      <c r="G25">
        <v>0.9</v>
      </c>
      <c r="H25">
        <v>0.9</v>
      </c>
      <c r="I25">
        <f t="shared" si="0"/>
        <v>0</v>
      </c>
      <c r="J25">
        <f t="shared" si="15"/>
        <v>0.98</v>
      </c>
      <c r="K25">
        <f t="shared" si="1"/>
        <v>0</v>
      </c>
      <c r="L25">
        <f t="shared" si="2"/>
        <v>3.6377551020408161</v>
      </c>
      <c r="M25">
        <f t="shared" si="3"/>
        <v>-0.16897959183673472</v>
      </c>
      <c r="N25">
        <f t="shared" si="16"/>
        <v>13.233262182423989</v>
      </c>
      <c r="O25">
        <f t="shared" si="17"/>
        <v>4.6451612903225817E-2</v>
      </c>
      <c r="P25">
        <f t="shared" si="4"/>
        <v>4.6451612903225817E-2</v>
      </c>
      <c r="Q25">
        <f t="shared" si="5"/>
        <v>21.527777777777771</v>
      </c>
      <c r="R25">
        <f t="shared" si="6"/>
        <v>1.4846743295019154</v>
      </c>
      <c r="S25" s="3">
        <f t="shared" si="18"/>
        <v>1.0204081632653061</v>
      </c>
      <c r="T25">
        <f t="shared" si="7"/>
        <v>0</v>
      </c>
      <c r="U25">
        <f t="shared" si="8"/>
        <v>0</v>
      </c>
      <c r="V25">
        <f t="shared" si="9"/>
        <v>1.756418696510862E-2</v>
      </c>
      <c r="W25">
        <f t="shared" si="10"/>
        <v>0.17564186965108625</v>
      </c>
      <c r="X25">
        <f t="shared" si="11"/>
        <v>0</v>
      </c>
      <c r="Y25">
        <f t="shared" si="12"/>
        <v>0</v>
      </c>
      <c r="Z25">
        <f t="shared" si="13"/>
        <v>5.2666227781435152E-3</v>
      </c>
      <c r="AA25">
        <f t="shared" si="14"/>
        <v>5.2666227781435163E-2</v>
      </c>
    </row>
    <row r="26" spans="2:27" x14ac:dyDescent="0.25">
      <c r="B26">
        <v>14.5</v>
      </c>
      <c r="C26">
        <v>0.23</v>
      </c>
      <c r="D26">
        <v>1</v>
      </c>
      <c r="E26">
        <v>5</v>
      </c>
      <c r="F26">
        <v>0.5</v>
      </c>
      <c r="G26">
        <v>0.9</v>
      </c>
      <c r="H26">
        <v>0.8</v>
      </c>
      <c r="I26">
        <f t="shared" si="0"/>
        <v>0</v>
      </c>
      <c r="J26">
        <f t="shared" si="15"/>
        <v>0.95</v>
      </c>
      <c r="K26">
        <f t="shared" si="1"/>
        <v>0</v>
      </c>
      <c r="L26">
        <f t="shared" si="2"/>
        <v>10.071578947368423</v>
      </c>
      <c r="M26">
        <f t="shared" si="3"/>
        <v>-9.684210526315791E-2</v>
      </c>
      <c r="N26">
        <f t="shared" si="16"/>
        <v>101.43670249307482</v>
      </c>
      <c r="O26">
        <f t="shared" si="17"/>
        <v>9.6153846153846159E-3</v>
      </c>
      <c r="P26">
        <f t="shared" si="4"/>
        <v>9.8465872605168203E-3</v>
      </c>
      <c r="Q26">
        <f t="shared" si="5"/>
        <v>104</v>
      </c>
      <c r="R26">
        <f t="shared" si="6"/>
        <v>7.1724137931034484</v>
      </c>
      <c r="S26" s="3">
        <f t="shared" si="18"/>
        <v>1.0526315789473684</v>
      </c>
      <c r="T26">
        <f t="shared" si="7"/>
        <v>0.13502024291497977</v>
      </c>
      <c r="U26">
        <f t="shared" si="8"/>
        <v>0.13502024291497974</v>
      </c>
      <c r="V26">
        <f t="shared" si="9"/>
        <v>0.13972818559556788</v>
      </c>
      <c r="W26">
        <f t="shared" si="10"/>
        <v>0.18209966972086086</v>
      </c>
      <c r="X26">
        <f t="shared" si="11"/>
        <v>0</v>
      </c>
      <c r="Y26">
        <f t="shared" si="12"/>
        <v>0</v>
      </c>
      <c r="Z26">
        <f t="shared" si="13"/>
        <v>1.2651821862348176E-3</v>
      </c>
      <c r="AA26">
        <f t="shared" si="14"/>
        <v>1.265182186234818E-2</v>
      </c>
    </row>
    <row r="35" spans="2:27" x14ac:dyDescent="0.25">
      <c r="B35" t="s">
        <v>0</v>
      </c>
      <c r="C35" t="s">
        <v>1</v>
      </c>
      <c r="D35" t="s">
        <v>3</v>
      </c>
      <c r="E35" t="s">
        <v>2</v>
      </c>
      <c r="F35" t="s">
        <v>6</v>
      </c>
      <c r="G35" s="1" t="s">
        <v>5</v>
      </c>
      <c r="H35" s="1" t="s">
        <v>4</v>
      </c>
      <c r="I35" s="1"/>
      <c r="J35" s="1" t="s">
        <v>22</v>
      </c>
      <c r="K35" t="s">
        <v>7</v>
      </c>
      <c r="L35" t="s">
        <v>8</v>
      </c>
      <c r="M35" t="s">
        <v>9</v>
      </c>
      <c r="N35" t="s">
        <v>10</v>
      </c>
      <c r="O35" t="s">
        <v>11</v>
      </c>
      <c r="P35" t="s">
        <v>11</v>
      </c>
      <c r="Q35" t="s">
        <v>12</v>
      </c>
      <c r="R35" t="s">
        <v>13</v>
      </c>
      <c r="S35" t="s">
        <v>21</v>
      </c>
      <c r="T35" t="s">
        <v>15</v>
      </c>
      <c r="U35" t="s">
        <v>15</v>
      </c>
      <c r="V35" t="s">
        <v>16</v>
      </c>
      <c r="W35" t="s">
        <v>17</v>
      </c>
      <c r="X35" t="s">
        <v>20</v>
      </c>
      <c r="Y35" t="s">
        <v>20</v>
      </c>
      <c r="Z35" t="s">
        <v>19</v>
      </c>
      <c r="AA35" t="s">
        <v>18</v>
      </c>
    </row>
    <row r="37" spans="2:27" x14ac:dyDescent="0.25">
      <c r="B37">
        <v>14.5</v>
      </c>
      <c r="C37">
        <v>0.23</v>
      </c>
      <c r="D37">
        <v>0</v>
      </c>
      <c r="E37">
        <v>0.5</v>
      </c>
      <c r="F37">
        <v>0.5</v>
      </c>
      <c r="G37">
        <v>0.9</v>
      </c>
      <c r="H37">
        <v>0.8</v>
      </c>
      <c r="I37">
        <f>(0.23*E37*B37+C37*D37-F37*(1-G37))</f>
        <v>1.6174999999999999</v>
      </c>
      <c r="J37">
        <f>1-F37*(1-G37)</f>
        <v>0.95</v>
      </c>
      <c r="K37">
        <f>(1-D37)/(1-E37)*(0.23*E37*B37+C37*D37-F37*(1-G37)*C37*D37/J37)</f>
        <v>3.335</v>
      </c>
      <c r="L37">
        <f>(0.23*E37*B37+C37*D37)*(E37/(1-E37)+H37*(1-F37)/J37)-C37*H37*(1-F37)*(1-D37)/(1-E37)-F37*H37*(1-G37)*C37*(1-F37)/J37*(1-D37)/(1-E37)+F37*(1-G37)*C37*D37/J37*(E37/(1-E37)+H37*(1-F37)/J37)</f>
        <v>2.1759210526315784</v>
      </c>
      <c r="M37">
        <f>-C37*H37*(1-F37)/(1-F37*(1-G37))</f>
        <v>-9.684210526315791E-2</v>
      </c>
      <c r="N37">
        <f t="shared" ref="N37" si="19">L37*L37-4*K37*M37</f>
        <v>6.0265061114958423</v>
      </c>
      <c r="O37">
        <f t="shared" ref="O37" si="20">IF(K37&gt;0,(-L37+SQRT(N37))/2/K37,-M37/L37)</f>
        <v>4.1825077234480396E-2</v>
      </c>
      <c r="P37">
        <f>(C37*H37*(1-F37)-(0.23*E37*B37*Z37-V37)*F37*H37-(0.23*E37*B37*X37-U37)*(1-H37))/(0.23*E37*B37+C37*D37)</f>
        <v>4.1983666020802848E-2</v>
      </c>
      <c r="Q37">
        <f>1/O37</f>
        <v>23.909101097262404</v>
      </c>
      <c r="R37">
        <f>Q37/B37</f>
        <v>1.6489035239491314</v>
      </c>
      <c r="S37" s="3">
        <f>1+(Z37*F37*H37+X37*(1-H37))*Q37</f>
        <v>1.3847586206320879</v>
      </c>
      <c r="T37">
        <f>MAX(0,0.23*(E37-1)*B37*(1-F37*(1-G37)*(1-D37))/(1-F37*(1-G37))*O37/(1+(1-D37)*O37))</f>
        <v>0</v>
      </c>
      <c r="U37">
        <f>MAX(0,0.23*(E37-1)*B37*S37/(1/O37+1-D37))</f>
        <v>0</v>
      </c>
      <c r="V37">
        <f>((1-G37)*C37*(1-F37-D37/H37*O37)+G37*T37)/(1-F37*(1-G37))</f>
        <v>1.2105263157894735E-2</v>
      </c>
      <c r="W37">
        <f>(C37*(1-F37-D37/H37*O37)+F37*G37*T37)/(1-F37*(1-G37))</f>
        <v>0.12105263157894738</v>
      </c>
      <c r="X37">
        <f>MAX(0,(1-E37)*(1-F37*(1-G37)*(1-D37))/(1-F37*(1-G37))*O37/(E37+(1-D37)*O37+H37*(1-F37)*(1-E37)/(1-F37*(1-G37))))</f>
        <v>2.7796238315165006E-2</v>
      </c>
      <c r="Y37">
        <f>MAX(0,(1-E37)*S37/(Q37+1-D37))</f>
        <v>2.7796238315165006E-2</v>
      </c>
      <c r="Z37">
        <f>((1-G37)*D37/H37*O37+X37*G37)/(1-F37*(1-G37))</f>
        <v>2.6333278403840536E-2</v>
      </c>
      <c r="AA37">
        <f>(D37*O37/H37+F37*G37*X37)/(1-F37*(1-G37))</f>
        <v>1.3166639201920268E-2</v>
      </c>
    </row>
  </sheetData>
  <conditionalFormatting sqref="E14:E26">
    <cfRule type="expression" dxfId="1" priority="2">
      <formula>E14&lt;1</formula>
    </cfRule>
  </conditionalFormatting>
  <conditionalFormatting sqref="E37">
    <cfRule type="expression" dxfId="0" priority="1">
      <formula>E37&lt;1</formula>
    </cfRule>
  </conditionalFormatting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28" r:id="rId4">
          <objectPr defaultSize="0" autoPict="0" r:id="rId5">
            <anchor moveWithCells="1" sizeWithCells="1">
              <from>
                <xdr:col>14</xdr:col>
                <xdr:colOff>228600</xdr:colOff>
                <xdr:row>5</xdr:row>
                <xdr:rowOff>85725</xdr:rowOff>
              </from>
              <to>
                <xdr:col>19</xdr:col>
                <xdr:colOff>295275</xdr:colOff>
                <xdr:row>9</xdr:row>
                <xdr:rowOff>47625</xdr:rowOff>
              </to>
            </anchor>
          </objectPr>
        </oleObject>
      </mc:Choice>
      <mc:Fallback>
        <oleObject progId="Equation.3" shapeId="1028" r:id="rId4"/>
      </mc:Fallback>
    </mc:AlternateContent>
    <mc:AlternateContent xmlns:mc="http://schemas.openxmlformats.org/markup-compatibility/2006">
      <mc:Choice Requires="x14">
        <oleObject progId="Equation.3" shapeId="1030" r:id="rId6">
          <objectPr defaultSize="0" autoPict="0" r:id="rId7">
            <anchor moveWithCells="1" sizeWithCells="1">
              <from>
                <xdr:col>19</xdr:col>
                <xdr:colOff>390525</xdr:colOff>
                <xdr:row>5</xdr:row>
                <xdr:rowOff>28575</xdr:rowOff>
              </from>
              <to>
                <xdr:col>25</xdr:col>
                <xdr:colOff>104775</xdr:colOff>
                <xdr:row>9</xdr:row>
                <xdr:rowOff>123825</xdr:rowOff>
              </to>
            </anchor>
          </objectPr>
        </oleObject>
      </mc:Choice>
      <mc:Fallback>
        <oleObject progId="Equation.3" shapeId="1030" r:id="rId6"/>
      </mc:Fallback>
    </mc:AlternateContent>
    <mc:AlternateContent xmlns:mc="http://schemas.openxmlformats.org/markup-compatibility/2006">
      <mc:Choice Requires="x14">
        <oleObject progId="Equation.3" shapeId="1031" r:id="rId8">
          <objectPr defaultSize="0" autoPict="0" r:id="rId9">
            <anchor moveWithCells="1" sizeWithCells="1">
              <from>
                <xdr:col>11</xdr:col>
                <xdr:colOff>428625</xdr:colOff>
                <xdr:row>5</xdr:row>
                <xdr:rowOff>9525</xdr:rowOff>
              </from>
              <to>
                <xdr:col>13</xdr:col>
                <xdr:colOff>581025</xdr:colOff>
                <xdr:row>7</xdr:row>
                <xdr:rowOff>76200</xdr:rowOff>
              </to>
            </anchor>
          </objectPr>
        </oleObject>
      </mc:Choice>
      <mc:Fallback>
        <oleObject progId="Equation.3" shapeId="1031" r:id="rId8"/>
      </mc:Fallback>
    </mc:AlternateContent>
    <mc:AlternateContent xmlns:mc="http://schemas.openxmlformats.org/markup-compatibility/2006">
      <mc:Choice Requires="x14">
        <oleObject progId="Equation.3" shapeId="1032" r:id="rId10">
          <objectPr defaultSize="0" autoPict="0" r:id="rId11">
            <anchor moveWithCells="1" sizeWithCells="1">
              <from>
                <xdr:col>6</xdr:col>
                <xdr:colOff>247650</xdr:colOff>
                <xdr:row>4</xdr:row>
                <xdr:rowOff>104775</xdr:rowOff>
              </from>
              <to>
                <xdr:col>11</xdr:col>
                <xdr:colOff>295275</xdr:colOff>
                <xdr:row>10</xdr:row>
                <xdr:rowOff>152400</xdr:rowOff>
              </to>
            </anchor>
          </objectPr>
        </oleObject>
      </mc:Choice>
      <mc:Fallback>
        <oleObject progId="Equation.3" shapeId="1032" r:id="rId10"/>
      </mc:Fallback>
    </mc:AlternateContent>
    <mc:AlternateContent xmlns:mc="http://schemas.openxmlformats.org/markup-compatibility/2006">
      <mc:Choice Requires="x14">
        <oleObject progId="Equation.3" shapeId="1033" r:id="rId12">
          <objectPr defaultSize="0" autoPict="0" r:id="rId13">
            <anchor moveWithCells="1" sizeWithCells="1">
              <from>
                <xdr:col>0</xdr:col>
                <xdr:colOff>142875</xdr:colOff>
                <xdr:row>7</xdr:row>
                <xdr:rowOff>9525</xdr:rowOff>
              </from>
              <to>
                <xdr:col>6</xdr:col>
                <xdr:colOff>180975</xdr:colOff>
                <xdr:row>9</xdr:row>
                <xdr:rowOff>114300</xdr:rowOff>
              </to>
            </anchor>
          </objectPr>
        </oleObject>
      </mc:Choice>
      <mc:Fallback>
        <oleObject progId="Equation.3" shapeId="1033" r:id="rId12"/>
      </mc:Fallback>
    </mc:AlternateContent>
    <mc:AlternateContent xmlns:mc="http://schemas.openxmlformats.org/markup-compatibility/2006">
      <mc:Choice Requires="x14">
        <oleObject progId="Equation.3" shapeId="1036" r:id="rId14">
          <objectPr defaultSize="0" autoPict="0" r:id="rId15">
            <anchor moveWithCells="1" sizeWithCells="1">
              <from>
                <xdr:col>25</xdr:col>
                <xdr:colOff>466725</xdr:colOff>
                <xdr:row>5</xdr:row>
                <xdr:rowOff>161925</xdr:rowOff>
              </from>
              <to>
                <xdr:col>35</xdr:col>
                <xdr:colOff>295275</xdr:colOff>
                <xdr:row>8</xdr:row>
                <xdr:rowOff>104775</xdr:rowOff>
              </to>
            </anchor>
          </objectPr>
        </oleObject>
      </mc:Choice>
      <mc:Fallback>
        <oleObject progId="Equation.3" shapeId="1036" r:id="rId14"/>
      </mc:Fallback>
    </mc:AlternateContent>
    <mc:AlternateContent xmlns:mc="http://schemas.openxmlformats.org/markup-compatibility/2006">
      <mc:Choice Requires="x14">
        <oleObject progId="Equation.3" shapeId="1037" r:id="rId16">
          <objectPr defaultSize="0" autoPict="0" r:id="rId17">
            <anchor moveWithCells="1" sizeWithCells="1">
              <from>
                <xdr:col>13</xdr:col>
                <xdr:colOff>552450</xdr:colOff>
                <xdr:row>26</xdr:row>
                <xdr:rowOff>142875</xdr:rowOff>
              </from>
              <to>
                <xdr:col>17</xdr:col>
                <xdr:colOff>19050</xdr:colOff>
                <xdr:row>31</xdr:row>
                <xdr:rowOff>104775</xdr:rowOff>
              </to>
            </anchor>
          </objectPr>
        </oleObject>
      </mc:Choice>
      <mc:Fallback>
        <oleObject progId="Equation.3" shapeId="1037" r:id="rId16"/>
      </mc:Fallback>
    </mc:AlternateContent>
    <mc:AlternateContent xmlns:mc="http://schemas.openxmlformats.org/markup-compatibility/2006">
      <mc:Choice Requires="x14">
        <oleObject progId="Equation.3" shapeId="1038" r:id="rId18">
          <objectPr defaultSize="0" autoPict="0" r:id="rId19">
            <anchor moveWithCells="1" sizeWithCells="1">
              <from>
                <xdr:col>10</xdr:col>
                <xdr:colOff>247650</xdr:colOff>
                <xdr:row>0</xdr:row>
                <xdr:rowOff>0</xdr:rowOff>
              </from>
              <to>
                <xdr:col>14</xdr:col>
                <xdr:colOff>180975</xdr:colOff>
                <xdr:row>4</xdr:row>
                <xdr:rowOff>152400</xdr:rowOff>
              </to>
            </anchor>
          </objectPr>
        </oleObject>
      </mc:Choice>
      <mc:Fallback>
        <oleObject progId="Equation.3" shapeId="1038" r:id="rId18"/>
      </mc:Fallback>
    </mc:AlternateContent>
    <mc:AlternateContent xmlns:mc="http://schemas.openxmlformats.org/markup-compatibility/2006">
      <mc:Choice Requires="x14">
        <oleObject progId="Equation.3" shapeId="1040" r:id="rId20">
          <objectPr defaultSize="0" autoPict="0" r:id="rId21">
            <anchor moveWithCells="1" sizeWithCells="1">
              <from>
                <xdr:col>17</xdr:col>
                <xdr:colOff>266700</xdr:colOff>
                <xdr:row>26</xdr:row>
                <xdr:rowOff>133350</xdr:rowOff>
              </from>
              <to>
                <xdr:col>22</xdr:col>
                <xdr:colOff>152400</xdr:colOff>
                <xdr:row>31</xdr:row>
                <xdr:rowOff>104775</xdr:rowOff>
              </to>
            </anchor>
          </objectPr>
        </oleObject>
      </mc:Choice>
      <mc:Fallback>
        <oleObject progId="Equation.3" shapeId="1040" r:id="rId20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23">
            <anchor moveWithCells="1" sizeWithCells="1">
              <from>
                <xdr:col>14</xdr:col>
                <xdr:colOff>104775</xdr:colOff>
                <xdr:row>0</xdr:row>
                <xdr:rowOff>0</xdr:rowOff>
              </from>
              <to>
                <xdr:col>19</xdr:col>
                <xdr:colOff>123825</xdr:colOff>
                <xdr:row>5</xdr:row>
                <xdr:rowOff>180975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4">
          <objectPr defaultSize="0" autoPict="0" r:id="rId25">
            <anchor moveWithCells="1" sizeWithCells="1">
              <from>
                <xdr:col>22</xdr:col>
                <xdr:colOff>390525</xdr:colOff>
                <xdr:row>26</xdr:row>
                <xdr:rowOff>123825</xdr:rowOff>
              </from>
              <to>
                <xdr:col>26</xdr:col>
                <xdr:colOff>390525</xdr:colOff>
                <xdr:row>30</xdr:row>
                <xdr:rowOff>114300</xdr:rowOff>
              </to>
            </anchor>
          </objectPr>
        </oleObject>
      </mc:Choice>
      <mc:Fallback>
        <oleObject progId="Equation.3" shapeId="1042" r:id="rId24"/>
      </mc:Fallback>
    </mc:AlternateContent>
    <mc:AlternateContent xmlns:mc="http://schemas.openxmlformats.org/markup-compatibility/2006">
      <mc:Choice Requires="x14">
        <oleObject progId="Equation.3" shapeId="1043" r:id="rId26">
          <objectPr defaultSize="0" autoPict="0" r:id="rId27">
            <anchor moveWithCells="1" sizeWithCells="1">
              <from>
                <xdr:col>11</xdr:col>
                <xdr:colOff>390525</xdr:colOff>
                <xdr:row>8</xdr:row>
                <xdr:rowOff>123825</xdr:rowOff>
              </from>
              <to>
                <xdr:col>16</xdr:col>
                <xdr:colOff>66675</xdr:colOff>
                <xdr:row>11</xdr:row>
                <xdr:rowOff>66675</xdr:rowOff>
              </to>
            </anchor>
          </objectPr>
        </oleObject>
      </mc:Choice>
      <mc:Fallback>
        <oleObject progId="Equation.3" shapeId="1043" r:id="rId26"/>
      </mc:Fallback>
    </mc:AlternateContent>
    <mc:AlternateContent xmlns:mc="http://schemas.openxmlformats.org/markup-compatibility/2006">
      <mc:Choice Requires="x14">
        <oleObject progId="Equation.3" shapeId="1044" r:id="rId28">
          <objectPr defaultSize="0" autoPict="0" r:id="rId29">
            <anchor moveWithCells="1" sizeWithCells="1">
              <from>
                <xdr:col>22</xdr:col>
                <xdr:colOff>419100</xdr:colOff>
                <xdr:row>0</xdr:row>
                <xdr:rowOff>180975</xdr:rowOff>
              </from>
              <to>
                <xdr:col>25</xdr:col>
                <xdr:colOff>161925</xdr:colOff>
                <xdr:row>4</xdr:row>
                <xdr:rowOff>133350</xdr:rowOff>
              </to>
            </anchor>
          </objectPr>
        </oleObject>
      </mc:Choice>
      <mc:Fallback>
        <oleObject progId="Equation.3" shapeId="1044" r:id="rId28"/>
      </mc:Fallback>
    </mc:AlternateContent>
    <mc:AlternateContent xmlns:mc="http://schemas.openxmlformats.org/markup-compatibility/2006">
      <mc:Choice Requires="x14">
        <oleObject progId="Equation.3" shapeId="1050" r:id="rId30">
          <objectPr defaultSize="0" autoPict="0" r:id="rId31">
            <anchor moveWithCells="1" sizeWithCells="1">
              <from>
                <xdr:col>0</xdr:col>
                <xdr:colOff>0</xdr:colOff>
                <xdr:row>26</xdr:row>
                <xdr:rowOff>85725</xdr:rowOff>
              </from>
              <to>
                <xdr:col>4</xdr:col>
                <xdr:colOff>495300</xdr:colOff>
                <xdr:row>28</xdr:row>
                <xdr:rowOff>161925</xdr:rowOff>
              </to>
            </anchor>
          </objectPr>
        </oleObject>
      </mc:Choice>
      <mc:Fallback>
        <oleObject progId="Equation.3" shapeId="1050" r:id="rId30"/>
      </mc:Fallback>
    </mc:AlternateContent>
    <mc:AlternateContent xmlns:mc="http://schemas.openxmlformats.org/markup-compatibility/2006">
      <mc:Choice Requires="x14">
        <oleObject progId="Equation.3" shapeId="1049" r:id="rId32">
          <objectPr defaultSize="0" autoPict="0" r:id="rId33">
            <anchor moveWithCells="1" sizeWithCells="1">
              <from>
                <xdr:col>5</xdr:col>
                <xdr:colOff>85725</xdr:colOff>
                <xdr:row>26</xdr:row>
                <xdr:rowOff>0</xdr:rowOff>
              </from>
              <to>
                <xdr:col>13</xdr:col>
                <xdr:colOff>314325</xdr:colOff>
                <xdr:row>30</xdr:row>
                <xdr:rowOff>180975</xdr:rowOff>
              </to>
            </anchor>
          </objectPr>
        </oleObject>
      </mc:Choice>
      <mc:Fallback>
        <oleObject progId="Equation.3" shapeId="1049" r:id="rId32"/>
      </mc:Fallback>
    </mc:AlternateContent>
    <mc:AlternateContent xmlns:mc="http://schemas.openxmlformats.org/markup-compatibility/2006">
      <mc:Choice Requires="x14">
        <oleObject progId="Equation.3" shapeId="1048" r:id="rId34">
          <objectPr defaultSize="0" autoPict="0" r:id="rId35">
            <anchor moveWithCells="1" sizeWithCells="1">
              <from>
                <xdr:col>0</xdr:col>
                <xdr:colOff>57150</xdr:colOff>
                <xdr:row>30</xdr:row>
                <xdr:rowOff>180975</xdr:rowOff>
              </from>
              <to>
                <xdr:col>7</xdr:col>
                <xdr:colOff>904875</xdr:colOff>
                <xdr:row>33</xdr:row>
                <xdr:rowOff>66675</xdr:rowOff>
              </to>
            </anchor>
          </objectPr>
        </oleObject>
      </mc:Choice>
      <mc:Fallback>
        <oleObject progId="Equation.3" shapeId="1048" r:id="rId3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Macek</dc:creator>
  <cp:lastModifiedBy>Jan MACEK</cp:lastModifiedBy>
  <dcterms:created xsi:type="dcterms:W3CDTF">2013-08-22T11:27:33Z</dcterms:created>
  <dcterms:modified xsi:type="dcterms:W3CDTF">2015-03-06T06:58:10Z</dcterms:modified>
</cp:coreProperties>
</file>